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415" windowHeight="7650"/>
  </bookViews>
  <sheets>
    <sheet name="Investment Plan" sheetId="4" r:id="rId1"/>
    <sheet name="% of Sales (1)" sheetId="1" r:id="rId2"/>
    <sheet name="% of Sales (2)" sheetId="2" r:id="rId3"/>
    <sheet name="Full Forecast" sheetId="3" r:id="rId4"/>
    <sheet name="Full Forecast-Circ" sheetId="5" r:id="rId5"/>
  </sheets>
  <calcPr calcId="145621" iterate="1"/>
</workbook>
</file>

<file path=xl/calcChain.xml><?xml version="1.0" encoding="utf-8"?>
<calcChain xmlns="http://schemas.openxmlformats.org/spreadsheetml/2006/main">
  <c r="E30" i="5" l="1"/>
  <c r="D30" i="5"/>
  <c r="E16" i="5"/>
  <c r="E19" i="5" s="1"/>
  <c r="D16" i="5"/>
  <c r="D19" i="5" s="1"/>
  <c r="F15" i="5"/>
  <c r="G15" i="5" s="1"/>
  <c r="H15" i="5" s="1"/>
  <c r="I15" i="5" s="1"/>
  <c r="J15" i="5" s="1"/>
  <c r="N14" i="5"/>
  <c r="F14" i="5" s="1"/>
  <c r="G14" i="5" s="1"/>
  <c r="H14" i="5" s="1"/>
  <c r="I14" i="5" s="1"/>
  <c r="J14" i="5" s="1"/>
  <c r="F27" i="2"/>
  <c r="F26" i="1"/>
  <c r="F30" i="3"/>
  <c r="E30" i="3"/>
  <c r="D30" i="3"/>
  <c r="F17" i="3"/>
  <c r="F15" i="3"/>
  <c r="G15" i="3" s="1"/>
  <c r="H15" i="3" s="1"/>
  <c r="I15" i="3" s="1"/>
  <c r="J15" i="3" s="1"/>
  <c r="E16" i="3"/>
  <c r="E19" i="3" s="1"/>
  <c r="E20" i="3" s="1"/>
  <c r="D16" i="3"/>
  <c r="D19" i="3" s="1"/>
  <c r="D20" i="3" s="1"/>
  <c r="N14" i="3"/>
  <c r="F14" i="3" s="1"/>
  <c r="G14" i="3" s="1"/>
  <c r="H14" i="3" s="1"/>
  <c r="I14" i="3" s="1"/>
  <c r="J14" i="3" s="1"/>
  <c r="E16" i="2"/>
  <c r="E19" i="2" s="1"/>
  <c r="D16" i="2"/>
  <c r="D19" i="2" s="1"/>
  <c r="J15" i="2"/>
  <c r="E16" i="1"/>
  <c r="E19" i="1" s="1"/>
  <c r="D16" i="1"/>
  <c r="D19" i="1" s="1"/>
  <c r="E20" i="5" l="1"/>
  <c r="E21" i="5" s="1"/>
  <c r="D20" i="5"/>
  <c r="D21" i="5" s="1"/>
  <c r="F13" i="5"/>
  <c r="F28" i="1"/>
  <c r="F17" i="1"/>
  <c r="E21" i="3"/>
  <c r="D21" i="3"/>
  <c r="F14" i="1"/>
  <c r="F15" i="1"/>
  <c r="F27" i="1"/>
  <c r="F13" i="1"/>
  <c r="F18" i="1"/>
  <c r="F13" i="3"/>
  <c r="F13" i="2"/>
  <c r="F14" i="2"/>
  <c r="F15" i="2"/>
  <c r="F17" i="2"/>
  <c r="F18" i="2"/>
  <c r="F26" i="2"/>
  <c r="F28" i="2" l="1"/>
  <c r="F16" i="5"/>
  <c r="G13" i="5"/>
  <c r="F16" i="1"/>
  <c r="F19" i="1" s="1"/>
  <c r="F31" i="1" s="1"/>
  <c r="F16" i="3"/>
  <c r="G13" i="3"/>
  <c r="F16" i="2"/>
  <c r="F19" i="2" s="1"/>
  <c r="F30" i="2" s="1"/>
  <c r="F31" i="2" l="1"/>
  <c r="G16" i="5"/>
  <c r="H13" i="5"/>
  <c r="F18" i="3"/>
  <c r="F19" i="3" s="1"/>
  <c r="G16" i="3"/>
  <c r="H13" i="3"/>
  <c r="H16" i="5" l="1"/>
  <c r="I13" i="5"/>
  <c r="F20" i="3"/>
  <c r="F21" i="3" s="1"/>
  <c r="G29" i="3" s="1"/>
  <c r="H16" i="3"/>
  <c r="I13" i="3"/>
  <c r="I16" i="5" l="1"/>
  <c r="J13" i="5"/>
  <c r="J16" i="5" s="1"/>
  <c r="G17" i="3"/>
  <c r="G30" i="3"/>
  <c r="I16" i="3"/>
  <c r="J13" i="3"/>
  <c r="J16" i="3" s="1"/>
  <c r="G18" i="3" l="1"/>
  <c r="G19" i="3" s="1"/>
  <c r="G20" i="3" l="1"/>
  <c r="G21" i="3" s="1"/>
  <c r="H29" i="3" s="1"/>
  <c r="H30" i="3" l="1"/>
  <c r="H17" i="3"/>
  <c r="H18" i="3" l="1"/>
  <c r="H19" i="3" s="1"/>
  <c r="H20" i="3" l="1"/>
  <c r="H21" i="3" s="1"/>
  <c r="I29" i="3" s="1"/>
  <c r="I17" i="3" l="1"/>
  <c r="I30" i="3"/>
  <c r="I18" i="3" l="1"/>
  <c r="I19" i="3" s="1"/>
  <c r="I20" i="3" l="1"/>
  <c r="I21" i="3" s="1"/>
  <c r="J29" i="3" s="1"/>
  <c r="J30" i="3" l="1"/>
  <c r="J17" i="3"/>
  <c r="J18" i="3" l="1"/>
  <c r="J19" i="3" s="1"/>
  <c r="J20" i="3" l="1"/>
  <c r="J21" i="3" s="1"/>
  <c r="F17" i="5"/>
  <c r="G17" i="5"/>
  <c r="H17" i="5"/>
  <c r="I17" i="5"/>
  <c r="J17" i="5"/>
  <c r="F18" i="5"/>
  <c r="G18" i="5"/>
  <c r="H18" i="5"/>
  <c r="I18" i="5"/>
  <c r="J18" i="5"/>
  <c r="F19" i="5"/>
  <c r="G19" i="5"/>
  <c r="H19" i="5"/>
  <c r="I19" i="5"/>
  <c r="J19" i="5"/>
  <c r="F20" i="5"/>
  <c r="G20" i="5"/>
  <c r="H20" i="5"/>
  <c r="I20" i="5"/>
  <c r="J20" i="5"/>
  <c r="F21" i="5"/>
  <c r="G21" i="5"/>
  <c r="H21" i="5"/>
  <c r="I21" i="5"/>
  <c r="J21" i="5"/>
  <c r="F29" i="5"/>
  <c r="G29" i="5"/>
  <c r="H29" i="5"/>
  <c r="I29" i="5"/>
  <c r="J29" i="5"/>
  <c r="F30" i="5"/>
  <c r="G30" i="5"/>
  <c r="H30" i="5"/>
  <c r="I30" i="5"/>
  <c r="J30" i="5"/>
</calcChain>
</file>

<file path=xl/sharedStrings.xml><?xml version="1.0" encoding="utf-8"?>
<sst xmlns="http://schemas.openxmlformats.org/spreadsheetml/2006/main" count="113" uniqueCount="48">
  <si>
    <t>Assets</t>
  </si>
  <si>
    <t>Liabilities</t>
  </si>
  <si>
    <t>Equity</t>
  </si>
  <si>
    <t>Taxes</t>
  </si>
  <si>
    <t>Revenue</t>
  </si>
  <si>
    <t>COGS</t>
  </si>
  <si>
    <t>S&amp;A</t>
  </si>
  <si>
    <t>Income Statement</t>
  </si>
  <si>
    <t>Interest</t>
  </si>
  <si>
    <t>Balance Sheet</t>
  </si>
  <si>
    <t xml:space="preserve">    EBIT</t>
  </si>
  <si>
    <t xml:space="preserve">    Earnings</t>
  </si>
  <si>
    <t>EFN</t>
  </si>
  <si>
    <t>Bay Cities Granola</t>
  </si>
  <si>
    <t>It's really crunchy!</t>
  </si>
  <si>
    <t>Pro Forma Financial Statement</t>
  </si>
  <si>
    <t>Revenue Growth</t>
  </si>
  <si>
    <t>Owned one large factory and one small factory</t>
  </si>
  <si>
    <t>$700,000 of debt</t>
  </si>
  <si>
    <t>All earnings paid as dividends</t>
  </si>
  <si>
    <t>Some growth</t>
  </si>
  <si>
    <t>Expected continue growth in sales of 15%</t>
  </si>
  <si>
    <t>Variable costs grow in proportion to revenue</t>
  </si>
  <si>
    <t>Fixed costs do not grow</t>
  </si>
  <si>
    <t>50% of earnings will be paid as dividends</t>
  </si>
  <si>
    <t>50% of earnings will be used to pay down debt until debt = 0</t>
  </si>
  <si>
    <t>Then 100% of earnings goes to dividends</t>
  </si>
  <si>
    <t>Sold small factory for $200,000 and used proceeds to pay down debt</t>
  </si>
  <si>
    <t>Forecasted</t>
  </si>
  <si>
    <t>Interest Rate</t>
  </si>
  <si>
    <t>Old Dividend Rate</t>
  </si>
  <si>
    <t xml:space="preserve">      Dividends</t>
  </si>
  <si>
    <t xml:space="preserve">      Retained</t>
  </si>
  <si>
    <t>Borrow $600,000 at the start ; interest rate = 10%</t>
  </si>
  <si>
    <t>Need to buy new factory for $600,000</t>
  </si>
  <si>
    <t>Implied Dividends</t>
  </si>
  <si>
    <t>Plowback Rate</t>
  </si>
  <si>
    <t>No external equity</t>
  </si>
  <si>
    <t>Forecast by percent of sales</t>
  </si>
  <si>
    <t>Plowback rate fixed</t>
  </si>
  <si>
    <t>New Equity</t>
  </si>
  <si>
    <t>Liabilities are function of previous year's retained earnings to resolve circularity</t>
  </si>
  <si>
    <t>Assumptions</t>
  </si>
  <si>
    <t>New Dividend Rate</t>
  </si>
  <si>
    <t>Investment Plan - Used for Full Forecast</t>
  </si>
  <si>
    <t>Financing Plan</t>
  </si>
  <si>
    <t>Forecasted -&gt;</t>
  </si>
  <si>
    <t>Liabilities are function of current year's retained earnings - iterative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</si>
</sst>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Berlin Sans FB"/>
      <family val="2"/>
    </font>
    <font>
      <sz val="16"/>
      <color theme="1"/>
      <name val="Californian FB"/>
      <family val="1"/>
    </font>
    <font>
      <i/>
      <sz val="11"/>
      <color theme="1"/>
      <name val="Californian FB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0" xfId="0" applyAlignment="1"/>
    <xf numFmtId="0" fontId="0" fillId="0" borderId="1" xfId="0" applyBorder="1" applyAlignment="1"/>
    <xf numFmtId="5" fontId="0" fillId="0" borderId="0" xfId="0" applyNumberFormat="1"/>
    <xf numFmtId="5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3" fontId="0" fillId="0" borderId="0" xfId="0" applyNumberFormat="1"/>
    <xf numFmtId="0" fontId="0" fillId="0" borderId="2" xfId="0" applyNumberFormat="1" applyBorder="1"/>
    <xf numFmtId="0" fontId="0" fillId="0" borderId="0" xfId="0" applyBorder="1"/>
    <xf numFmtId="5" fontId="0" fillId="0" borderId="0" xfId="0" applyNumberFormat="1" applyBorder="1"/>
    <xf numFmtId="164" fontId="0" fillId="0" borderId="0" xfId="0" applyNumberFormat="1" applyBorder="1"/>
    <xf numFmtId="0" fontId="0" fillId="0" borderId="0" xfId="0" applyNumberFormat="1" applyBorder="1"/>
    <xf numFmtId="0" fontId="0" fillId="0" borderId="0" xfId="0" applyFill="1" applyBorder="1"/>
    <xf numFmtId="0" fontId="0" fillId="0" borderId="2" xfId="0" applyFill="1" applyBorder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0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topLeftCell="A7" zoomScaleNormal="100" workbookViewId="0">
      <selection activeCell="B22" sqref="B22"/>
    </sheetView>
  </sheetViews>
  <sheetFormatPr defaultRowHeight="15" x14ac:dyDescent="0.25"/>
  <sheetData>
    <row r="1" spans="1:3" ht="20.25" x14ac:dyDescent="0.3">
      <c r="A1" s="20" t="s">
        <v>13</v>
      </c>
      <c r="B1" s="19"/>
      <c r="C1" s="18"/>
    </row>
    <row r="2" spans="1:3" x14ac:dyDescent="0.25">
      <c r="A2" s="21" t="s">
        <v>14</v>
      </c>
      <c r="B2" s="18"/>
      <c r="C2" s="18"/>
    </row>
    <row r="5" spans="1:3" ht="21" x14ac:dyDescent="0.35">
      <c r="A5" s="23" t="s">
        <v>44</v>
      </c>
    </row>
    <row r="8" spans="1:3" ht="18.75" x14ac:dyDescent="0.3">
      <c r="B8" s="27">
        <v>2018</v>
      </c>
    </row>
    <row r="10" spans="1:3" x14ac:dyDescent="0.25">
      <c r="B10" t="s">
        <v>17</v>
      </c>
    </row>
    <row r="11" spans="1:3" x14ac:dyDescent="0.25">
      <c r="B11" t="s">
        <v>18</v>
      </c>
    </row>
    <row r="12" spans="1:3" x14ac:dyDescent="0.25">
      <c r="B12" t="s">
        <v>19</v>
      </c>
    </row>
    <row r="15" spans="1:3" ht="18.75" x14ac:dyDescent="0.3">
      <c r="B15" s="27">
        <v>2019</v>
      </c>
    </row>
    <row r="17" spans="2:2" x14ac:dyDescent="0.25">
      <c r="B17" t="s">
        <v>20</v>
      </c>
    </row>
    <row r="18" spans="2:2" x14ac:dyDescent="0.25">
      <c r="B18" t="s">
        <v>27</v>
      </c>
    </row>
    <row r="21" spans="2:2" ht="18.75" x14ac:dyDescent="0.3">
      <c r="B21" s="27">
        <v>2020</v>
      </c>
    </row>
    <row r="23" spans="2:2" x14ac:dyDescent="0.25">
      <c r="B23" t="s">
        <v>21</v>
      </c>
    </row>
    <row r="24" spans="2:2" x14ac:dyDescent="0.25">
      <c r="B24" t="s">
        <v>22</v>
      </c>
    </row>
    <row r="25" spans="2:2" x14ac:dyDescent="0.25">
      <c r="B25" t="s">
        <v>23</v>
      </c>
    </row>
    <row r="26" spans="2:2" x14ac:dyDescent="0.25">
      <c r="B26" t="s">
        <v>34</v>
      </c>
    </row>
    <row r="29" spans="2:2" ht="18.75" x14ac:dyDescent="0.3">
      <c r="B29" s="26" t="s">
        <v>45</v>
      </c>
    </row>
    <row r="31" spans="2:2" x14ac:dyDescent="0.25">
      <c r="B31" t="s">
        <v>33</v>
      </c>
    </row>
    <row r="32" spans="2:2" x14ac:dyDescent="0.25">
      <c r="B32" t="s">
        <v>24</v>
      </c>
    </row>
    <row r="33" spans="2:2" x14ac:dyDescent="0.25">
      <c r="B33" t="s">
        <v>25</v>
      </c>
    </row>
    <row r="34" spans="2:2" x14ac:dyDescent="0.25">
      <c r="B34" t="s">
        <v>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E24" sqref="E24"/>
    </sheetView>
  </sheetViews>
  <sheetFormatPr defaultRowHeight="15" x14ac:dyDescent="0.25"/>
  <cols>
    <col min="4" max="4" width="12.140625" customWidth="1"/>
    <col min="5" max="5" width="10.5703125" customWidth="1"/>
    <col min="6" max="6" width="12" customWidth="1"/>
    <col min="7" max="7" width="10.5703125" customWidth="1"/>
    <col min="8" max="8" width="13" customWidth="1"/>
  </cols>
  <sheetData>
    <row r="1" spans="1:10" ht="20.25" x14ac:dyDescent="0.3">
      <c r="A1" s="20" t="s">
        <v>13</v>
      </c>
      <c r="B1" s="19"/>
      <c r="C1" s="18"/>
    </row>
    <row r="2" spans="1:10" x14ac:dyDescent="0.25">
      <c r="A2" s="21" t="s">
        <v>14</v>
      </c>
      <c r="B2" s="18"/>
      <c r="C2" s="18"/>
    </row>
    <row r="6" spans="1:10" ht="21" x14ac:dyDescent="0.35">
      <c r="B6" s="23" t="s">
        <v>15</v>
      </c>
    </row>
    <row r="9" spans="1:10" x14ac:dyDescent="0.25">
      <c r="B9" s="22" t="s">
        <v>7</v>
      </c>
      <c r="H9" s="22" t="s">
        <v>42</v>
      </c>
    </row>
    <row r="10" spans="1:10" x14ac:dyDescent="0.25">
      <c r="F10" t="s">
        <v>28</v>
      </c>
    </row>
    <row r="11" spans="1:10" ht="15.75" thickBot="1" x14ac:dyDescent="0.3">
      <c r="B11" s="3"/>
      <c r="C11" s="3"/>
      <c r="D11" s="3">
        <v>2018</v>
      </c>
      <c r="E11" s="3">
        <v>2019</v>
      </c>
      <c r="F11" s="3">
        <v>2020</v>
      </c>
    </row>
    <row r="12" spans="1:10" ht="15.75" thickTop="1" x14ac:dyDescent="0.25">
      <c r="H12" s="25" t="s">
        <v>38</v>
      </c>
    </row>
    <row r="13" spans="1:10" x14ac:dyDescent="0.25">
      <c r="B13" t="s">
        <v>4</v>
      </c>
      <c r="D13" s="8">
        <v>1936000</v>
      </c>
      <c r="E13" s="8">
        <v>2102000</v>
      </c>
      <c r="F13" s="8">
        <f>E13*(1+$J$15)</f>
        <v>2417300</v>
      </c>
      <c r="H13" s="25" t="s">
        <v>37</v>
      </c>
    </row>
    <row r="14" spans="1:10" x14ac:dyDescent="0.25">
      <c r="B14" s="4" t="s">
        <v>5</v>
      </c>
      <c r="D14" s="8">
        <v>1258000</v>
      </c>
      <c r="E14" s="8">
        <v>1408000</v>
      </c>
      <c r="F14" s="8">
        <f>E14*(1+$J$15)</f>
        <v>1619199.9999999998</v>
      </c>
    </row>
    <row r="15" spans="1:10" x14ac:dyDescent="0.25">
      <c r="B15" s="5" t="s">
        <v>6</v>
      </c>
      <c r="C15" s="2"/>
      <c r="D15" s="9">
        <v>194000</v>
      </c>
      <c r="E15" s="9">
        <v>194000</v>
      </c>
      <c r="F15" s="9">
        <f>E15*(1+$J$15)</f>
        <v>223099.99999999997</v>
      </c>
      <c r="H15" t="s">
        <v>16</v>
      </c>
      <c r="J15" s="1">
        <v>0.15</v>
      </c>
    </row>
    <row r="16" spans="1:10" x14ac:dyDescent="0.25">
      <c r="B16" t="s">
        <v>10</v>
      </c>
      <c r="D16" s="8">
        <f>D13-D14-D15</f>
        <v>484000</v>
      </c>
      <c r="E16" s="8">
        <f>E13-E14-E15</f>
        <v>500000</v>
      </c>
      <c r="F16" s="8">
        <f>F13-F14-F15</f>
        <v>575000.00000000023</v>
      </c>
    </row>
    <row r="17" spans="2:6" x14ac:dyDescent="0.25">
      <c r="B17" s="4" t="s">
        <v>8</v>
      </c>
      <c r="D17" s="8">
        <v>84000</v>
      </c>
      <c r="E17" s="8">
        <v>60000</v>
      </c>
      <c r="F17" s="8">
        <f>E17*(1+$J$15)</f>
        <v>69000</v>
      </c>
    </row>
    <row r="18" spans="2:6" x14ac:dyDescent="0.25">
      <c r="B18" s="5" t="s">
        <v>3</v>
      </c>
      <c r="C18" s="2"/>
      <c r="D18" s="9">
        <v>100000</v>
      </c>
      <c r="E18" s="9">
        <v>110000</v>
      </c>
      <c r="F18" s="9">
        <f>E18*(1+$J$15)</f>
        <v>126499.99999999999</v>
      </c>
    </row>
    <row r="19" spans="2:6" x14ac:dyDescent="0.25">
      <c r="B19" t="s">
        <v>11</v>
      </c>
      <c r="D19" s="8">
        <f>D16-D17-D18</f>
        <v>300000</v>
      </c>
      <c r="E19" s="8">
        <f>E16-E17-E18</f>
        <v>330000</v>
      </c>
      <c r="F19" s="8">
        <f>F16-F17-F18</f>
        <v>379500.00000000023</v>
      </c>
    </row>
    <row r="20" spans="2:6" x14ac:dyDescent="0.25">
      <c r="F20" s="10"/>
    </row>
    <row r="21" spans="2:6" x14ac:dyDescent="0.25">
      <c r="F21" s="10"/>
    </row>
    <row r="22" spans="2:6" x14ac:dyDescent="0.25">
      <c r="B22" s="24" t="s">
        <v>9</v>
      </c>
      <c r="F22" s="10"/>
    </row>
    <row r="23" spans="2:6" x14ac:dyDescent="0.25">
      <c r="C23" s="12"/>
      <c r="D23" s="12"/>
      <c r="E23" s="12"/>
      <c r="F23" s="10" t="s">
        <v>28</v>
      </c>
    </row>
    <row r="24" spans="2:6" ht="15.75" thickBot="1" x14ac:dyDescent="0.3">
      <c r="B24" s="3"/>
      <c r="C24" s="3"/>
      <c r="D24" s="3">
        <v>2018</v>
      </c>
      <c r="E24" s="3">
        <v>2019</v>
      </c>
      <c r="F24" s="11">
        <v>2020</v>
      </c>
    </row>
    <row r="25" spans="2:6" ht="15.75" thickTop="1" x14ac:dyDescent="0.25"/>
    <row r="26" spans="2:6" x14ac:dyDescent="0.25">
      <c r="B26" t="s">
        <v>0</v>
      </c>
      <c r="D26" s="6">
        <v>3200000</v>
      </c>
      <c r="E26" s="6">
        <v>3000000</v>
      </c>
      <c r="F26" s="8">
        <f>E26*(1+$J$15)</f>
        <v>3449999.9999999995</v>
      </c>
    </row>
    <row r="27" spans="2:6" x14ac:dyDescent="0.25">
      <c r="B27" s="2" t="s">
        <v>1</v>
      </c>
      <c r="C27" s="2"/>
      <c r="D27" s="7">
        <v>700000</v>
      </c>
      <c r="E27" s="7">
        <v>500000</v>
      </c>
      <c r="F27" s="9">
        <f>E27*(1+$J$15)</f>
        <v>575000</v>
      </c>
    </row>
    <row r="28" spans="2:6" x14ac:dyDescent="0.25">
      <c r="B28" t="s">
        <v>2</v>
      </c>
      <c r="D28" s="6">
        <v>2500000</v>
      </c>
      <c r="E28" s="6">
        <v>2500000</v>
      </c>
      <c r="F28" s="8">
        <f>E28*(1+$J$15)</f>
        <v>2875000</v>
      </c>
    </row>
    <row r="31" spans="2:6" x14ac:dyDescent="0.25">
      <c r="D31" t="s">
        <v>35</v>
      </c>
      <c r="F31" s="8">
        <f>F19-(F28-E28)</f>
        <v>4500.0000000002328</v>
      </c>
    </row>
    <row r="35" spans="4:5" x14ac:dyDescent="0.25">
      <c r="D35" s="1"/>
      <c r="E35" s="1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H22" sqref="H22"/>
    </sheetView>
  </sheetViews>
  <sheetFormatPr defaultRowHeight="15" x14ac:dyDescent="0.25"/>
  <cols>
    <col min="1" max="1" width="10.140625" customWidth="1"/>
    <col min="3" max="3" width="9" customWidth="1"/>
    <col min="4" max="4" width="11.42578125" customWidth="1"/>
    <col min="5" max="5" width="10.85546875" customWidth="1"/>
    <col min="6" max="6" width="11.5703125" bestFit="1" customWidth="1"/>
    <col min="7" max="7" width="11.140625" customWidth="1"/>
    <col min="8" max="8" width="13.7109375" customWidth="1"/>
  </cols>
  <sheetData>
    <row r="1" spans="1:10" ht="20.25" x14ac:dyDescent="0.3">
      <c r="A1" s="20" t="s">
        <v>13</v>
      </c>
      <c r="B1" s="19"/>
      <c r="C1" s="18"/>
    </row>
    <row r="2" spans="1:10" x14ac:dyDescent="0.25">
      <c r="A2" s="21" t="s">
        <v>14</v>
      </c>
      <c r="B2" s="18"/>
      <c r="C2" s="18"/>
    </row>
    <row r="6" spans="1:10" ht="21" x14ac:dyDescent="0.35">
      <c r="B6" s="23" t="s">
        <v>15</v>
      </c>
    </row>
    <row r="9" spans="1:10" x14ac:dyDescent="0.25">
      <c r="B9" s="22" t="s">
        <v>7</v>
      </c>
      <c r="H9" s="22" t="s">
        <v>42</v>
      </c>
    </row>
    <row r="10" spans="1:10" x14ac:dyDescent="0.25">
      <c r="F10" t="s">
        <v>28</v>
      </c>
    </row>
    <row r="11" spans="1:10" ht="15.75" thickBot="1" x14ac:dyDescent="0.3">
      <c r="B11" s="3"/>
      <c r="C11" s="3"/>
      <c r="D11" s="3">
        <v>2018</v>
      </c>
      <c r="E11" s="3">
        <v>2019</v>
      </c>
      <c r="F11" s="3">
        <v>2020</v>
      </c>
    </row>
    <row r="12" spans="1:10" ht="15.75" thickTop="1" x14ac:dyDescent="0.25">
      <c r="H12" s="25" t="s">
        <v>38</v>
      </c>
    </row>
    <row r="13" spans="1:10" x14ac:dyDescent="0.25">
      <c r="B13" t="s">
        <v>4</v>
      </c>
      <c r="D13" s="8">
        <v>1936000</v>
      </c>
      <c r="E13" s="8">
        <v>2102000</v>
      </c>
      <c r="F13" s="8">
        <f>E13*(1+$J$15)</f>
        <v>2417300</v>
      </c>
      <c r="H13" s="25" t="s">
        <v>39</v>
      </c>
    </row>
    <row r="14" spans="1:10" x14ac:dyDescent="0.25">
      <c r="B14" s="4" t="s">
        <v>5</v>
      </c>
      <c r="D14" s="8">
        <v>1258000</v>
      </c>
      <c r="E14" s="8">
        <v>1408000</v>
      </c>
      <c r="F14" s="8">
        <f>E14*(1+$J$15)</f>
        <v>1619199.9999999998</v>
      </c>
    </row>
    <row r="15" spans="1:10" x14ac:dyDescent="0.25">
      <c r="B15" s="5" t="s">
        <v>6</v>
      </c>
      <c r="C15" s="2"/>
      <c r="D15" s="9">
        <v>194000</v>
      </c>
      <c r="E15" s="9">
        <v>194000</v>
      </c>
      <c r="F15" s="9">
        <f>E15*(1+$J$15)</f>
        <v>223099.99999999997</v>
      </c>
      <c r="H15" t="s">
        <v>16</v>
      </c>
      <c r="J15" s="1">
        <f>15%</f>
        <v>0.15</v>
      </c>
    </row>
    <row r="16" spans="1:10" x14ac:dyDescent="0.25">
      <c r="B16" t="s">
        <v>10</v>
      </c>
      <c r="D16" s="8">
        <f>D13-D14-D15</f>
        <v>484000</v>
      </c>
      <c r="E16" s="8">
        <f>E13-E14-E15</f>
        <v>500000</v>
      </c>
      <c r="F16" s="8">
        <f>F13-F14-F15</f>
        <v>575000.00000000023</v>
      </c>
    </row>
    <row r="17" spans="2:10" x14ac:dyDescent="0.25">
      <c r="B17" s="4" t="s">
        <v>8</v>
      </c>
      <c r="D17" s="8">
        <v>84000</v>
      </c>
      <c r="E17" s="8">
        <v>60000</v>
      </c>
      <c r="F17" s="8">
        <f>E17*(1+$J$15)</f>
        <v>69000</v>
      </c>
      <c r="H17" t="s">
        <v>36</v>
      </c>
      <c r="J17" s="1">
        <v>0.3</v>
      </c>
    </row>
    <row r="18" spans="2:10" x14ac:dyDescent="0.25">
      <c r="B18" s="5" t="s">
        <v>3</v>
      </c>
      <c r="C18" s="2"/>
      <c r="D18" s="9">
        <v>100000</v>
      </c>
      <c r="E18" s="9">
        <v>110000</v>
      </c>
      <c r="F18" s="9">
        <f>E18*(1+$J$15)</f>
        <v>126499.99999999999</v>
      </c>
    </row>
    <row r="19" spans="2:10" x14ac:dyDescent="0.25">
      <c r="B19" t="s">
        <v>11</v>
      </c>
      <c r="D19" s="8">
        <f>D16-D17-D18</f>
        <v>300000</v>
      </c>
      <c r="E19" s="8">
        <f>E16-E17-E18</f>
        <v>330000</v>
      </c>
      <c r="F19" s="8">
        <f>F16-F17-F18</f>
        <v>379500.00000000023</v>
      </c>
    </row>
    <row r="20" spans="2:10" x14ac:dyDescent="0.25">
      <c r="F20" s="10"/>
    </row>
    <row r="21" spans="2:10" x14ac:dyDescent="0.25">
      <c r="F21" s="10"/>
    </row>
    <row r="22" spans="2:10" x14ac:dyDescent="0.25">
      <c r="B22" s="24" t="s">
        <v>9</v>
      </c>
      <c r="F22" s="10"/>
    </row>
    <row r="23" spans="2:10" x14ac:dyDescent="0.25">
      <c r="C23" s="12"/>
      <c r="D23" s="12"/>
      <c r="E23" s="12"/>
      <c r="F23" s="10" t="s">
        <v>28</v>
      </c>
    </row>
    <row r="24" spans="2:10" ht="15.75" thickBot="1" x14ac:dyDescent="0.3">
      <c r="B24" s="3"/>
      <c r="C24" s="3"/>
      <c r="D24" s="3">
        <v>2018</v>
      </c>
      <c r="E24" s="3">
        <v>2019</v>
      </c>
      <c r="F24" s="11">
        <v>2020</v>
      </c>
    </row>
    <row r="25" spans="2:10" ht="15.75" thickTop="1" x14ac:dyDescent="0.25">
      <c r="B25" s="12"/>
      <c r="C25" s="12"/>
      <c r="D25" s="12"/>
      <c r="E25" s="12"/>
      <c r="F25" s="15"/>
    </row>
    <row r="26" spans="2:10" x14ac:dyDescent="0.25">
      <c r="B26" t="s">
        <v>0</v>
      </c>
      <c r="D26" s="6">
        <v>3200000</v>
      </c>
      <c r="E26" s="6">
        <v>3000000</v>
      </c>
      <c r="F26" s="8">
        <f>E26*(1+$J$15)</f>
        <v>3449999.9999999995</v>
      </c>
    </row>
    <row r="27" spans="2:10" x14ac:dyDescent="0.25">
      <c r="B27" s="2" t="s">
        <v>1</v>
      </c>
      <c r="C27" s="2"/>
      <c r="D27" s="7">
        <v>700000</v>
      </c>
      <c r="E27" s="7">
        <v>500000</v>
      </c>
      <c r="F27" s="9">
        <f>E27*(1+$J$15)</f>
        <v>575000</v>
      </c>
    </row>
    <row r="28" spans="2:10" x14ac:dyDescent="0.25">
      <c r="B28" t="s">
        <v>2</v>
      </c>
      <c r="D28" s="6">
        <v>2500000</v>
      </c>
      <c r="E28" s="6">
        <v>2500000</v>
      </c>
      <c r="F28" s="8">
        <f>F26-F27</f>
        <v>2874999.9999999995</v>
      </c>
    </row>
    <row r="30" spans="2:10" x14ac:dyDescent="0.25">
      <c r="C30" s="12"/>
      <c r="D30" s="16" t="s">
        <v>12</v>
      </c>
      <c r="E30" s="13"/>
      <c r="F30" s="14">
        <f>E26*$J$15-F19*$J$17</f>
        <v>336149.99999999994</v>
      </c>
    </row>
    <row r="31" spans="2:10" x14ac:dyDescent="0.25">
      <c r="D31" s="16" t="s">
        <v>40</v>
      </c>
      <c r="F31" s="8">
        <f>F28-E28-F19*$J$17</f>
        <v>261149.99999999948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4" zoomScaleNormal="100" workbookViewId="0">
      <selection activeCell="M23" sqref="M23"/>
    </sheetView>
  </sheetViews>
  <sheetFormatPr defaultRowHeight="15" x14ac:dyDescent="0.25"/>
  <cols>
    <col min="4" max="4" width="14.140625" customWidth="1"/>
    <col min="5" max="5" width="10.85546875" customWidth="1"/>
    <col min="6" max="6" width="11.85546875" customWidth="1"/>
    <col min="7" max="7" width="10.85546875" customWidth="1"/>
    <col min="8" max="8" width="11.140625" customWidth="1"/>
    <col min="9" max="9" width="11.85546875" customWidth="1"/>
    <col min="10" max="10" width="11.140625" customWidth="1"/>
    <col min="11" max="11" width="11.5703125" customWidth="1"/>
    <col min="12" max="12" width="10.85546875" customWidth="1"/>
  </cols>
  <sheetData>
    <row r="1" spans="1:14" ht="20.25" x14ac:dyDescent="0.3">
      <c r="A1" s="20" t="s">
        <v>13</v>
      </c>
      <c r="B1" s="19"/>
      <c r="C1" s="18"/>
    </row>
    <row r="2" spans="1:14" x14ac:dyDescent="0.25">
      <c r="A2" s="21" t="s">
        <v>14</v>
      </c>
      <c r="B2" s="18"/>
      <c r="C2" s="18"/>
    </row>
    <row r="6" spans="1:14" ht="21" x14ac:dyDescent="0.35">
      <c r="B6" s="23" t="s">
        <v>15</v>
      </c>
    </row>
    <row r="9" spans="1:14" x14ac:dyDescent="0.25">
      <c r="B9" s="22" t="s">
        <v>7</v>
      </c>
      <c r="L9" s="22" t="s">
        <v>42</v>
      </c>
    </row>
    <row r="10" spans="1:14" x14ac:dyDescent="0.25">
      <c r="F10" t="s">
        <v>46</v>
      </c>
    </row>
    <row r="11" spans="1:14" ht="15.75" thickBot="1" x14ac:dyDescent="0.3">
      <c r="B11" s="3"/>
      <c r="C11" s="3"/>
      <c r="D11" s="3">
        <v>2018</v>
      </c>
      <c r="E11" s="3">
        <v>2019</v>
      </c>
      <c r="F11" s="3">
        <v>2020</v>
      </c>
      <c r="G11" s="17">
        <v>2021</v>
      </c>
      <c r="H11" s="17">
        <v>2022</v>
      </c>
      <c r="I11" s="17">
        <v>2023</v>
      </c>
      <c r="J11" s="17">
        <v>2024</v>
      </c>
    </row>
    <row r="12" spans="1:14" ht="15.75" thickTop="1" x14ac:dyDescent="0.25">
      <c r="L12" s="25" t="s">
        <v>41</v>
      </c>
    </row>
    <row r="13" spans="1:14" x14ac:dyDescent="0.25">
      <c r="B13" t="s">
        <v>4</v>
      </c>
      <c r="D13" s="8">
        <v>1936000</v>
      </c>
      <c r="E13" s="8">
        <v>2102000</v>
      </c>
      <c r="F13" s="8">
        <f t="shared" ref="F13:J14" si="0">E13*(1+$N$14)</f>
        <v>2417300</v>
      </c>
      <c r="G13" s="8">
        <f t="shared" si="0"/>
        <v>2779895</v>
      </c>
      <c r="H13" s="8">
        <f t="shared" si="0"/>
        <v>3196879.2499999995</v>
      </c>
      <c r="I13" s="8">
        <f t="shared" si="0"/>
        <v>3676411.1374999993</v>
      </c>
      <c r="J13" s="8">
        <f t="shared" si="0"/>
        <v>4227872.8081249986</v>
      </c>
    </row>
    <row r="14" spans="1:14" x14ac:dyDescent="0.25">
      <c r="B14" s="4" t="s">
        <v>5</v>
      </c>
      <c r="D14" s="8">
        <v>1258000</v>
      </c>
      <c r="E14" s="8">
        <v>1408000</v>
      </c>
      <c r="F14" s="8">
        <f t="shared" si="0"/>
        <v>1619199.9999999998</v>
      </c>
      <c r="G14" s="8">
        <f t="shared" si="0"/>
        <v>1862079.9999999995</v>
      </c>
      <c r="H14" s="8">
        <f t="shared" si="0"/>
        <v>2141391.9999999991</v>
      </c>
      <c r="I14" s="8">
        <f t="shared" si="0"/>
        <v>2462600.7999999989</v>
      </c>
      <c r="J14" s="8">
        <f t="shared" si="0"/>
        <v>2831990.9199999985</v>
      </c>
      <c r="L14" t="s">
        <v>16</v>
      </c>
      <c r="N14" s="1">
        <f>15%</f>
        <v>0.15</v>
      </c>
    </row>
    <row r="15" spans="1:14" x14ac:dyDescent="0.25">
      <c r="B15" s="5" t="s">
        <v>6</v>
      </c>
      <c r="C15" s="2"/>
      <c r="D15" s="9">
        <v>194000</v>
      </c>
      <c r="E15" s="9">
        <v>194000</v>
      </c>
      <c r="F15" s="9">
        <f>E15</f>
        <v>194000</v>
      </c>
      <c r="G15" s="9">
        <f t="shared" ref="G15:H15" si="1">F15</f>
        <v>194000</v>
      </c>
      <c r="H15" s="9">
        <f t="shared" si="1"/>
        <v>194000</v>
      </c>
      <c r="I15" s="9">
        <f t="shared" ref="I15:J15" si="2">H15</f>
        <v>194000</v>
      </c>
      <c r="J15" s="9">
        <f t="shared" si="2"/>
        <v>194000</v>
      </c>
    </row>
    <row r="16" spans="1:14" x14ac:dyDescent="0.25">
      <c r="B16" t="s">
        <v>10</v>
      </c>
      <c r="D16" s="8">
        <f>D13-D14-D15</f>
        <v>484000</v>
      </c>
      <c r="E16" s="8">
        <f>E13-E14-E15</f>
        <v>500000</v>
      </c>
      <c r="F16" s="8">
        <f>F13-F14-F15</f>
        <v>604100.00000000023</v>
      </c>
      <c r="G16" s="8">
        <f t="shared" ref="G16:H16" si="3">G13-G14-G15</f>
        <v>723815.00000000047</v>
      </c>
      <c r="H16" s="8">
        <f t="shared" si="3"/>
        <v>861487.25000000047</v>
      </c>
      <c r="I16" s="8">
        <f t="shared" ref="I16" si="4">I13-I14-I15</f>
        <v>1019810.3375000004</v>
      </c>
      <c r="J16" s="8">
        <f t="shared" ref="J16" si="5">J13-J14-J15</f>
        <v>1201881.8881250001</v>
      </c>
      <c r="L16" t="s">
        <v>29</v>
      </c>
      <c r="N16" s="1">
        <v>0.1</v>
      </c>
    </row>
    <row r="17" spans="2:14" x14ac:dyDescent="0.25">
      <c r="B17" s="4" t="s">
        <v>8</v>
      </c>
      <c r="D17" s="8">
        <v>84000</v>
      </c>
      <c r="E17" s="8">
        <v>60000</v>
      </c>
      <c r="F17" s="8">
        <f>F29*$N$16</f>
        <v>110000</v>
      </c>
      <c r="G17" s="8">
        <f>G29*$N$16</f>
        <v>91471.25</v>
      </c>
      <c r="H17" s="8">
        <f>H29*$N$16</f>
        <v>67758.359374999985</v>
      </c>
      <c r="I17" s="8">
        <f>I29*$N$16</f>
        <v>37993.525976562458</v>
      </c>
      <c r="J17" s="8">
        <f>J29*$N$16</f>
        <v>1175.3955444335356</v>
      </c>
    </row>
    <row r="18" spans="2:14" x14ac:dyDescent="0.25">
      <c r="B18" s="5" t="s">
        <v>3</v>
      </c>
      <c r="C18" s="2"/>
      <c r="D18" s="9">
        <v>100000</v>
      </c>
      <c r="E18" s="9">
        <v>110000</v>
      </c>
      <c r="F18" s="9">
        <f>0.25*(F16-F17)</f>
        <v>123525.00000000006</v>
      </c>
      <c r="G18" s="9">
        <f t="shared" ref="G18:H18" si="6">0.25*(G16-G17)</f>
        <v>158085.93750000012</v>
      </c>
      <c r="H18" s="9">
        <f t="shared" si="6"/>
        <v>198432.22265625012</v>
      </c>
      <c r="I18" s="9">
        <f t="shared" ref="I18" si="7">0.25*(I16-I17)</f>
        <v>245454.20288085949</v>
      </c>
      <c r="J18" s="9">
        <f t="shared" ref="J18" si="8">0.25*(J16-J17)</f>
        <v>300176.62314514164</v>
      </c>
      <c r="L18" t="s">
        <v>30</v>
      </c>
      <c r="N18" s="1">
        <v>1</v>
      </c>
    </row>
    <row r="19" spans="2:14" x14ac:dyDescent="0.25">
      <c r="B19" t="s">
        <v>11</v>
      </c>
      <c r="D19" s="8">
        <f>D16-D17-D18</f>
        <v>300000</v>
      </c>
      <c r="E19" s="8">
        <f>E16-E17-E18</f>
        <v>330000</v>
      </c>
      <c r="F19" s="8">
        <f>F16-F17-F18</f>
        <v>370575.00000000017</v>
      </c>
      <c r="G19" s="8">
        <f t="shared" ref="G19:H19" si="9">G16-G17-G18</f>
        <v>474257.81250000035</v>
      </c>
      <c r="H19" s="8">
        <f t="shared" si="9"/>
        <v>595296.66796875035</v>
      </c>
      <c r="I19" s="8">
        <f t="shared" ref="I19" si="10">I16-I17-I18</f>
        <v>736362.60864257847</v>
      </c>
      <c r="J19" s="8">
        <f t="shared" ref="J19" si="11">J16-J17-J18</f>
        <v>900529.86943542492</v>
      </c>
    </row>
    <row r="20" spans="2:14" x14ac:dyDescent="0.25">
      <c r="B20" t="s">
        <v>31</v>
      </c>
      <c r="D20" s="8">
        <f>D19*$N$18</f>
        <v>300000</v>
      </c>
      <c r="E20" s="8">
        <f>E19*$N$18</f>
        <v>330000</v>
      </c>
      <c r="F20" s="8">
        <f>F19*$N$20</f>
        <v>185287.50000000009</v>
      </c>
      <c r="G20" s="8">
        <f>G19*$N$20</f>
        <v>237128.90625000017</v>
      </c>
      <c r="H20" s="8">
        <f>H19*$N$20</f>
        <v>297648.33398437517</v>
      </c>
      <c r="I20" s="8">
        <f>I19*$N$20</f>
        <v>368181.30432128924</v>
      </c>
      <c r="J20" s="8">
        <f>J19*$N$20</f>
        <v>450264.93471771246</v>
      </c>
      <c r="L20" t="s">
        <v>43</v>
      </c>
      <c r="N20" s="1">
        <v>0.5</v>
      </c>
    </row>
    <row r="21" spans="2:14" x14ac:dyDescent="0.25">
      <c r="B21" t="s">
        <v>32</v>
      </c>
      <c r="D21" s="8">
        <f>D19-D20</f>
        <v>0</v>
      </c>
      <c r="E21" s="8">
        <f t="shared" ref="E21:F21" si="12">E19-E20</f>
        <v>0</v>
      </c>
      <c r="F21" s="8">
        <f t="shared" si="12"/>
        <v>185287.50000000009</v>
      </c>
      <c r="G21" s="8">
        <f t="shared" ref="G21" si="13">G19-G20</f>
        <v>237128.90625000017</v>
      </c>
      <c r="H21" s="8">
        <f t="shared" ref="H21" si="14">H19-H20</f>
        <v>297648.33398437517</v>
      </c>
      <c r="I21" s="8">
        <f t="shared" ref="I21" si="15">I19-I20</f>
        <v>368181.30432128924</v>
      </c>
      <c r="J21" s="8">
        <f t="shared" ref="J21" si="16">J19-J20</f>
        <v>450264.93471771246</v>
      </c>
    </row>
    <row r="22" spans="2:14" x14ac:dyDescent="0.25">
      <c r="D22" s="8"/>
      <c r="E22" s="8"/>
      <c r="F22" s="8"/>
      <c r="G22" s="8"/>
      <c r="H22" s="8"/>
      <c r="I22" s="8"/>
      <c r="J22" s="8"/>
    </row>
    <row r="23" spans="2:14" x14ac:dyDescent="0.25">
      <c r="D23" s="8"/>
      <c r="E23" s="8"/>
      <c r="F23" s="8"/>
      <c r="G23" s="8"/>
      <c r="H23" s="8"/>
      <c r="I23" s="8"/>
      <c r="J23" s="8"/>
    </row>
    <row r="24" spans="2:14" x14ac:dyDescent="0.25">
      <c r="B24" s="24" t="s">
        <v>9</v>
      </c>
      <c r="F24" s="10"/>
      <c r="G24" s="10"/>
      <c r="H24" s="10"/>
      <c r="I24" s="10"/>
      <c r="J24" s="10"/>
    </row>
    <row r="25" spans="2:14" x14ac:dyDescent="0.25">
      <c r="C25" s="12"/>
      <c r="D25" s="12"/>
      <c r="E25" s="12"/>
      <c r="F25" s="10" t="s">
        <v>46</v>
      </c>
      <c r="G25" s="10"/>
      <c r="H25" s="10"/>
      <c r="I25" s="10"/>
      <c r="J25" s="10"/>
    </row>
    <row r="26" spans="2:14" ht="15.75" thickBot="1" x14ac:dyDescent="0.3">
      <c r="B26" s="3"/>
      <c r="C26" s="3"/>
      <c r="D26" s="3">
        <v>2018</v>
      </c>
      <c r="E26" s="3">
        <v>2019</v>
      </c>
      <c r="F26" s="3">
        <v>2020</v>
      </c>
      <c r="G26" s="17">
        <v>2021</v>
      </c>
      <c r="H26" s="17">
        <v>2022</v>
      </c>
      <c r="I26" s="17">
        <v>2023</v>
      </c>
      <c r="J26" s="17">
        <v>2024</v>
      </c>
    </row>
    <row r="27" spans="2:14" ht="15.75" thickTop="1" x14ac:dyDescent="0.25">
      <c r="B27" s="12"/>
      <c r="C27" s="12"/>
      <c r="D27" s="12"/>
      <c r="E27" s="12"/>
      <c r="F27" s="15"/>
      <c r="G27" s="15"/>
      <c r="H27" s="15"/>
      <c r="I27" s="15"/>
      <c r="J27" s="15"/>
    </row>
    <row r="28" spans="2:14" x14ac:dyDescent="0.25">
      <c r="B28" t="s">
        <v>0</v>
      </c>
      <c r="D28" s="6">
        <v>3200000</v>
      </c>
      <c r="E28" s="6">
        <v>3000000</v>
      </c>
      <c r="F28" s="8">
        <v>3600000</v>
      </c>
      <c r="G28" s="8">
        <v>3600000</v>
      </c>
      <c r="H28" s="8">
        <v>3600000</v>
      </c>
      <c r="I28" s="8">
        <v>3600000</v>
      </c>
      <c r="J28" s="8">
        <v>3600000</v>
      </c>
    </row>
    <row r="29" spans="2:14" x14ac:dyDescent="0.25">
      <c r="B29" s="2" t="s">
        <v>1</v>
      </c>
      <c r="C29" s="2"/>
      <c r="D29" s="7">
        <v>700000</v>
      </c>
      <c r="E29" s="7">
        <v>500000</v>
      </c>
      <c r="F29" s="9">
        <v>1100000</v>
      </c>
      <c r="G29" s="9">
        <f>F29-F21</f>
        <v>914712.49999999988</v>
      </c>
      <c r="H29" s="9">
        <f>G29-G21</f>
        <v>677583.59374999977</v>
      </c>
      <c r="I29" s="9">
        <f t="shared" ref="I29:J29" si="17">H29-H21</f>
        <v>379935.25976562459</v>
      </c>
      <c r="J29" s="9">
        <f t="shared" si="17"/>
        <v>11753.955444335355</v>
      </c>
    </row>
    <row r="30" spans="2:14" x14ac:dyDescent="0.25">
      <c r="B30" t="s">
        <v>2</v>
      </c>
      <c r="D30" s="6">
        <f>D28-D29</f>
        <v>2500000</v>
      </c>
      <c r="E30" s="6">
        <f t="shared" ref="E30" si="18">E28-E29</f>
        <v>2500000</v>
      </c>
      <c r="F30" s="6">
        <f>F28-F29</f>
        <v>2500000</v>
      </c>
      <c r="G30" s="6">
        <f>G28-G29</f>
        <v>2685287.5</v>
      </c>
      <c r="H30" s="6">
        <f>H28-H29</f>
        <v>2922416.40625</v>
      </c>
      <c r="I30" s="6">
        <f t="shared" ref="I30:J30" si="19">I28-I29</f>
        <v>3220064.7402343755</v>
      </c>
      <c r="J30" s="6">
        <f t="shared" si="19"/>
        <v>3588246.0445556645</v>
      </c>
    </row>
    <row r="31" spans="2:14" x14ac:dyDescent="0.25">
      <c r="D31" s="12"/>
      <c r="E31" s="13"/>
      <c r="F31" s="13"/>
      <c r="G31" s="14"/>
    </row>
    <row r="32" spans="2:14" x14ac:dyDescent="0.25">
      <c r="D32" s="12"/>
      <c r="E32" s="13"/>
      <c r="F32" s="13"/>
      <c r="G32" s="14"/>
    </row>
  </sheetData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4" zoomScaleNormal="100" workbookViewId="0">
      <selection activeCell="N29" sqref="N29"/>
    </sheetView>
  </sheetViews>
  <sheetFormatPr defaultRowHeight="15" x14ac:dyDescent="0.25"/>
  <cols>
    <col min="3" max="3" width="9.140625" customWidth="1"/>
    <col min="4" max="4" width="13.7109375" customWidth="1"/>
    <col min="5" max="5" width="10.85546875" customWidth="1"/>
    <col min="6" max="6" width="11" customWidth="1"/>
    <col min="7" max="7" width="11.5703125" customWidth="1"/>
    <col min="8" max="8" width="11" customWidth="1"/>
    <col min="9" max="9" width="11.85546875" customWidth="1"/>
    <col min="10" max="10" width="11" customWidth="1"/>
    <col min="11" max="11" width="10.7109375" customWidth="1"/>
    <col min="12" max="12" width="11.28515625" customWidth="1"/>
  </cols>
  <sheetData>
    <row r="1" spans="1:14" ht="20.25" x14ac:dyDescent="0.3">
      <c r="A1" s="20" t="s">
        <v>13</v>
      </c>
      <c r="B1" s="19"/>
      <c r="C1" s="18"/>
    </row>
    <row r="2" spans="1:14" x14ac:dyDescent="0.25">
      <c r="A2" s="21" t="s">
        <v>14</v>
      </c>
      <c r="B2" s="18"/>
      <c r="C2" s="18"/>
    </row>
    <row r="6" spans="1:14" ht="21" x14ac:dyDescent="0.35">
      <c r="B6" s="23" t="s">
        <v>15</v>
      </c>
    </row>
    <row r="9" spans="1:14" x14ac:dyDescent="0.25">
      <c r="B9" s="22" t="s">
        <v>7</v>
      </c>
      <c r="L9" s="22" t="s">
        <v>42</v>
      </c>
    </row>
    <row r="10" spans="1:14" x14ac:dyDescent="0.25">
      <c r="F10" t="s">
        <v>46</v>
      </c>
    </row>
    <row r="11" spans="1:14" ht="15.75" thickBot="1" x14ac:dyDescent="0.3">
      <c r="B11" s="3"/>
      <c r="C11" s="3"/>
      <c r="D11" s="3">
        <v>2018</v>
      </c>
      <c r="E11" s="3">
        <v>2019</v>
      </c>
      <c r="F11" s="3">
        <v>2020</v>
      </c>
      <c r="G11" s="17">
        <v>2021</v>
      </c>
      <c r="H11" s="17">
        <v>2022</v>
      </c>
      <c r="I11" s="17">
        <v>2023</v>
      </c>
      <c r="J11" s="17">
        <v>2024</v>
      </c>
    </row>
    <row r="12" spans="1:14" ht="15.75" thickTop="1" x14ac:dyDescent="0.25">
      <c r="L12" t="s">
        <v>47</v>
      </c>
    </row>
    <row r="13" spans="1:14" x14ac:dyDescent="0.25">
      <c r="B13" t="s">
        <v>4</v>
      </c>
      <c r="D13" s="8">
        <v>1936000</v>
      </c>
      <c r="E13" s="8">
        <v>2102000</v>
      </c>
      <c r="F13" s="8">
        <f t="shared" ref="F13:J14" si="0">E13*(1+$N$14)</f>
        <v>2417300</v>
      </c>
      <c r="G13" s="8">
        <f t="shared" si="0"/>
        <v>2779895</v>
      </c>
      <c r="H13" s="8">
        <f t="shared" si="0"/>
        <v>3196879.2499999995</v>
      </c>
      <c r="I13" s="8">
        <f t="shared" si="0"/>
        <v>3676411.1374999993</v>
      </c>
      <c r="J13" s="8">
        <f t="shared" si="0"/>
        <v>4227872.8081249986</v>
      </c>
    </row>
    <row r="14" spans="1:14" x14ac:dyDescent="0.25">
      <c r="B14" s="4" t="s">
        <v>5</v>
      </c>
      <c r="D14" s="8">
        <v>1258000</v>
      </c>
      <c r="E14" s="8">
        <v>1408000</v>
      </c>
      <c r="F14" s="8">
        <f t="shared" si="0"/>
        <v>1619199.9999999998</v>
      </c>
      <c r="G14" s="8">
        <f t="shared" si="0"/>
        <v>1862079.9999999995</v>
      </c>
      <c r="H14" s="8">
        <f t="shared" si="0"/>
        <v>2141391.9999999991</v>
      </c>
      <c r="I14" s="8">
        <f t="shared" si="0"/>
        <v>2462600.7999999989</v>
      </c>
      <c r="J14" s="8">
        <f t="shared" si="0"/>
        <v>2831990.9199999985</v>
      </c>
      <c r="L14" t="s">
        <v>16</v>
      </c>
      <c r="N14" s="1">
        <f>15%</f>
        <v>0.15</v>
      </c>
    </row>
    <row r="15" spans="1:14" x14ac:dyDescent="0.25">
      <c r="B15" s="5" t="s">
        <v>6</v>
      </c>
      <c r="C15" s="2"/>
      <c r="D15" s="9">
        <v>194000</v>
      </c>
      <c r="E15" s="9">
        <v>194000</v>
      </c>
      <c r="F15" s="9">
        <f>E15</f>
        <v>194000</v>
      </c>
      <c r="G15" s="9">
        <f t="shared" ref="G15:J15" si="1">F15</f>
        <v>194000</v>
      </c>
      <c r="H15" s="9">
        <f t="shared" si="1"/>
        <v>194000</v>
      </c>
      <c r="I15" s="9">
        <f t="shared" si="1"/>
        <v>194000</v>
      </c>
      <c r="J15" s="9">
        <f t="shared" si="1"/>
        <v>194000</v>
      </c>
    </row>
    <row r="16" spans="1:14" x14ac:dyDescent="0.25">
      <c r="B16" t="s">
        <v>10</v>
      </c>
      <c r="D16" s="8">
        <f>D13-D14-D15</f>
        <v>484000</v>
      </c>
      <c r="E16" s="8">
        <f>E13-E14-E15</f>
        <v>500000</v>
      </c>
      <c r="F16" s="8">
        <f>F13-F14-F15</f>
        <v>604100.00000000023</v>
      </c>
      <c r="G16" s="8">
        <f t="shared" ref="G16:J16" si="2">G13-G14-G15</f>
        <v>723815.00000000047</v>
      </c>
      <c r="H16" s="8">
        <f t="shared" si="2"/>
        <v>861487.25000000047</v>
      </c>
      <c r="I16" s="8">
        <f t="shared" si="2"/>
        <v>1019810.3375000004</v>
      </c>
      <c r="J16" s="8">
        <f t="shared" si="2"/>
        <v>1201881.8881250001</v>
      </c>
      <c r="L16" t="s">
        <v>29</v>
      </c>
      <c r="N16" s="1">
        <v>0.1</v>
      </c>
    </row>
    <row r="17" spans="1:14" x14ac:dyDescent="0.25">
      <c r="B17" s="4" t="s">
        <v>8</v>
      </c>
      <c r="D17" s="8">
        <v>84000</v>
      </c>
      <c r="E17" s="8">
        <v>60000</v>
      </c>
      <c r="F17" s="8">
        <f ca="1">F29*$N$16</f>
        <v>90749.350649350657</v>
      </c>
      <c r="G17" s="8">
        <f ca="1">G29*$N$16</f>
        <v>66084.455220104544</v>
      </c>
      <c r="H17" s="8">
        <f ca="1">H29*$N$16</f>
        <v>35094.735942965744</v>
      </c>
      <c r="I17" s="8">
        <f ca="1">I29*$N$16</f>
        <v>-3270.8069748408047</v>
      </c>
      <c r="J17" s="8">
        <f ca="1">J29*$N$16</f>
        <v>-50224.80808262682</v>
      </c>
    </row>
    <row r="18" spans="1:14" x14ac:dyDescent="0.25">
      <c r="B18" s="5" t="s">
        <v>3</v>
      </c>
      <c r="C18" s="2"/>
      <c r="D18" s="9">
        <v>100000</v>
      </c>
      <c r="E18" s="9">
        <v>110000</v>
      </c>
      <c r="F18" s="9">
        <f ca="1">0.25*(F16-F17)</f>
        <v>128337.66233766239</v>
      </c>
      <c r="G18" s="9">
        <f t="shared" ref="G18:J18" ca="1" si="3">0.25*(G16-G17)</f>
        <v>164432.63619497398</v>
      </c>
      <c r="H18" s="9">
        <f t="shared" ca="1" si="3"/>
        <v>206598.12851425869</v>
      </c>
      <c r="I18" s="9">
        <f t="shared" ca="1" si="3"/>
        <v>255770.2861187103</v>
      </c>
      <c r="J18" s="9">
        <f t="shared" ca="1" si="3"/>
        <v>313026.67405190674</v>
      </c>
      <c r="L18" t="s">
        <v>30</v>
      </c>
      <c r="N18" s="1">
        <v>1</v>
      </c>
    </row>
    <row r="19" spans="1:14" x14ac:dyDescent="0.25">
      <c r="A19" s="1"/>
      <c r="B19" t="s">
        <v>11</v>
      </c>
      <c r="D19" s="8">
        <f>D16-D17-D18</f>
        <v>300000</v>
      </c>
      <c r="E19" s="8">
        <f>E16-E17-E18</f>
        <v>330000</v>
      </c>
      <c r="F19" s="8">
        <f ca="1">F16-F17-F18</f>
        <v>385012.98701298714</v>
      </c>
      <c r="G19" s="8">
        <f t="shared" ref="G19:J19" ca="1" si="4">G16-G17-G18</f>
        <v>493297.90858492197</v>
      </c>
      <c r="H19" s="8">
        <f t="shared" ca="1" si="4"/>
        <v>619794.38554277609</v>
      </c>
      <c r="I19" s="8">
        <f t="shared" ca="1" si="4"/>
        <v>767310.85835613089</v>
      </c>
      <c r="J19" s="8">
        <f t="shared" ca="1" si="4"/>
        <v>939080.02215572027</v>
      </c>
    </row>
    <row r="20" spans="1:14" x14ac:dyDescent="0.25">
      <c r="B20" t="s">
        <v>31</v>
      </c>
      <c r="D20" s="8">
        <f>D19*$N$18</f>
        <v>300000</v>
      </c>
      <c r="E20" s="8">
        <f>E19*$N$18</f>
        <v>330000</v>
      </c>
      <c r="F20" s="8">
        <f ca="1">F19*$N$20</f>
        <v>192506.49350649357</v>
      </c>
      <c r="G20" s="8">
        <f ca="1">G19*$N$20</f>
        <v>246648.95429246099</v>
      </c>
      <c r="H20" s="8">
        <f ca="1">H19*$N$20</f>
        <v>309897.19277138804</v>
      </c>
      <c r="I20" s="8">
        <f ca="1">I19*$N$20</f>
        <v>383655.42917806545</v>
      </c>
      <c r="J20" s="8">
        <f ca="1">J19*$N$20</f>
        <v>469540.01107786014</v>
      </c>
      <c r="L20" t="s">
        <v>43</v>
      </c>
      <c r="N20" s="1">
        <v>0.5</v>
      </c>
    </row>
    <row r="21" spans="1:14" x14ac:dyDescent="0.25">
      <c r="B21" t="s">
        <v>32</v>
      </c>
      <c r="D21" s="8">
        <f>D19-D20</f>
        <v>0</v>
      </c>
      <c r="E21" s="8">
        <f t="shared" ref="E21:J21" si="5">E19-E20</f>
        <v>0</v>
      </c>
      <c r="F21" s="8">
        <f t="shared" ca="1" si="5"/>
        <v>192506.49350649357</v>
      </c>
      <c r="G21" s="8">
        <f t="shared" ca="1" si="5"/>
        <v>246648.95429246099</v>
      </c>
      <c r="H21" s="8">
        <f t="shared" ca="1" si="5"/>
        <v>309897.19277138804</v>
      </c>
      <c r="I21" s="8">
        <f t="shared" ca="1" si="5"/>
        <v>383655.42917806545</v>
      </c>
      <c r="J21" s="8">
        <f t="shared" ca="1" si="5"/>
        <v>469540.01107786014</v>
      </c>
    </row>
    <row r="22" spans="1:14" x14ac:dyDescent="0.25">
      <c r="D22" s="8"/>
      <c r="E22" s="8"/>
      <c r="F22" s="8"/>
      <c r="G22" s="8"/>
      <c r="H22" s="8"/>
      <c r="I22" s="8"/>
      <c r="J22" s="8"/>
    </row>
    <row r="23" spans="1:14" x14ac:dyDescent="0.25">
      <c r="D23" s="8"/>
      <c r="E23" s="8"/>
      <c r="F23" s="8"/>
      <c r="G23" s="8"/>
      <c r="H23" s="8"/>
      <c r="I23" s="8"/>
      <c r="J23" s="8"/>
    </row>
    <row r="24" spans="1:14" x14ac:dyDescent="0.25">
      <c r="B24" s="24" t="s">
        <v>9</v>
      </c>
      <c r="F24" s="10"/>
      <c r="G24" s="10"/>
      <c r="H24" s="10"/>
      <c r="I24" s="10"/>
      <c r="J24" s="10"/>
    </row>
    <row r="25" spans="1:14" x14ac:dyDescent="0.25">
      <c r="C25" s="12"/>
      <c r="D25" s="12"/>
      <c r="E25" s="12"/>
      <c r="F25" s="10" t="s">
        <v>46</v>
      </c>
      <c r="G25" s="10"/>
      <c r="H25" s="10"/>
      <c r="I25" s="10"/>
      <c r="J25" s="10"/>
    </row>
    <row r="26" spans="1:14" ht="15.75" thickBot="1" x14ac:dyDescent="0.3">
      <c r="B26" s="3"/>
      <c r="C26" s="3"/>
      <c r="D26" s="3">
        <v>2018</v>
      </c>
      <c r="E26" s="3">
        <v>2019</v>
      </c>
      <c r="F26" s="3">
        <v>2020</v>
      </c>
      <c r="G26" s="17">
        <v>2021</v>
      </c>
      <c r="H26" s="17">
        <v>2022</v>
      </c>
      <c r="I26" s="17">
        <v>2023</v>
      </c>
      <c r="J26" s="17">
        <v>2024</v>
      </c>
    </row>
    <row r="27" spans="1:14" ht="15.75" thickTop="1" x14ac:dyDescent="0.25">
      <c r="B27" s="12"/>
      <c r="C27" s="12"/>
      <c r="D27" s="12"/>
      <c r="E27" s="12"/>
      <c r="F27" s="15"/>
      <c r="G27" s="15"/>
      <c r="H27" s="15"/>
      <c r="I27" s="15"/>
      <c r="J27" s="15"/>
    </row>
    <row r="28" spans="1:14" x14ac:dyDescent="0.25">
      <c r="B28" t="s">
        <v>0</v>
      </c>
      <c r="D28" s="6">
        <v>3200000</v>
      </c>
      <c r="E28" s="6">
        <v>3000000</v>
      </c>
      <c r="F28" s="8">
        <v>3600000</v>
      </c>
      <c r="G28" s="8">
        <v>3600000</v>
      </c>
      <c r="H28" s="8">
        <v>3600000</v>
      </c>
      <c r="I28" s="8">
        <v>3600000</v>
      </c>
      <c r="J28" s="8">
        <v>3600000</v>
      </c>
    </row>
    <row r="29" spans="1:14" x14ac:dyDescent="0.25">
      <c r="B29" s="2" t="s">
        <v>1</v>
      </c>
      <c r="C29" s="2"/>
      <c r="D29" s="7">
        <v>700000</v>
      </c>
      <c r="E29" s="7">
        <v>500000</v>
      </c>
      <c r="F29" s="9">
        <f ca="1">1100000-F21</f>
        <v>907493.50649350649</v>
      </c>
      <c r="G29" s="9">
        <f ca="1">F29-G21</f>
        <v>660844.55220104544</v>
      </c>
      <c r="H29" s="9">
        <f t="shared" ref="H29:J29" ca="1" si="6">G29-H21</f>
        <v>350947.3594296574</v>
      </c>
      <c r="I29" s="9">
        <f t="shared" ca="1" si="6"/>
        <v>-32708.069748408045</v>
      </c>
      <c r="J29" s="9">
        <f t="shared" ca="1" si="6"/>
        <v>-502248.08082626818</v>
      </c>
    </row>
    <row r="30" spans="1:14" x14ac:dyDescent="0.25">
      <c r="B30" t="s">
        <v>2</v>
      </c>
      <c r="D30" s="6">
        <f>D28-D29</f>
        <v>2500000</v>
      </c>
      <c r="E30" s="6">
        <f t="shared" ref="E30" si="7">E28-E29</f>
        <v>2500000</v>
      </c>
      <c r="F30" s="6">
        <f ca="1">F28-F29</f>
        <v>2692506.4935064935</v>
      </c>
      <c r="G30" s="6">
        <f ca="1">G28-G29</f>
        <v>2939155.4477989543</v>
      </c>
      <c r="H30" s="6">
        <f ca="1">H28-H29</f>
        <v>3249052.6405703425</v>
      </c>
      <c r="I30" s="6">
        <f t="shared" ref="I30:J30" ca="1" si="8">I28-I29</f>
        <v>3632708.0697484082</v>
      </c>
      <c r="J30" s="6">
        <f t="shared" ca="1" si="8"/>
        <v>4102248.0808262681</v>
      </c>
    </row>
  </sheetData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Investment Plan</vt:lpstr>
      <vt:lpstr>% of Sales (1)</vt:lpstr>
      <vt:lpstr>% of Sales (2)</vt:lpstr>
      <vt:lpstr>Full Forecast</vt:lpstr>
      <vt:lpstr>Full Forecast-Circ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Dow, James P</cp:lastModifiedBy>
  <cp:lastPrinted>2012-09-13T15:30:44Z</cp:lastPrinted>
  <dcterms:created xsi:type="dcterms:W3CDTF">2010-06-28T15:55:40Z</dcterms:created>
  <dcterms:modified xsi:type="dcterms:W3CDTF">2018-09-07T16:27:44Z</dcterms:modified>
</cp:coreProperties>
</file>